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01 MEESTERSMAKELAARS\02 aankoop\"/>
    </mc:Choice>
  </mc:AlternateContent>
  <xr:revisionPtr revIDLastSave="0" documentId="13_ncr:1_{635023C6-A21F-40D9-BE50-5366A6DA5EC7}" xr6:coauthVersionLast="47" xr6:coauthVersionMax="47" xr10:uidLastSave="{00000000-0000-0000-0000-000000000000}"/>
  <bookViews>
    <workbookView xWindow="-98" yWindow="-98" windowWidth="28996" windowHeight="15675" xr2:uid="{5A35A82E-6A03-4E6F-9D25-EF010B0F7D1A}"/>
  </bookViews>
  <sheets>
    <sheet name="berekening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D33" i="1"/>
  <c r="B14" i="1"/>
  <c r="B9" i="2"/>
  <c r="C9" i="2" s="1"/>
  <c r="B16" i="2"/>
  <c r="B8" i="2"/>
  <c r="C8" i="2" s="1"/>
  <c r="C10" i="2" l="1"/>
  <c r="C12" i="2" l="1"/>
  <c r="D26" i="1" s="1"/>
  <c r="D35" i="1" l="1"/>
  <c r="C26" i="1"/>
</calcChain>
</file>

<file path=xl/sharedStrings.xml><?xml version="1.0" encoding="utf-8"?>
<sst xmlns="http://schemas.openxmlformats.org/spreadsheetml/2006/main" count="46" uniqueCount="45">
  <si>
    <t>variabelen om in te vullen:</t>
  </si>
  <si>
    <t>geschatte taxatiewaarde:</t>
  </si>
  <si>
    <t>te bieden koopsom:</t>
  </si>
  <si>
    <t>gewenste opleverdatum (datum van overdracht bij notaris):</t>
  </si>
  <si>
    <t>Output:</t>
  </si>
  <si>
    <t>Hoeveel geld moet ik gespaard hebben voor het kopen van een woning in 2023?</t>
  </si>
  <si>
    <t>Is koopsom minder dan €440.000,00?</t>
  </si>
  <si>
    <t>te betalen overdrachtsbelasting koper 1:</t>
  </si>
  <si>
    <t>overdrachtsbelasting</t>
  </si>
  <si>
    <t>Koop voor eigen bewoning?</t>
  </si>
  <si>
    <t>leeftijd koper 2 op transportdatum:</t>
  </si>
  <si>
    <t>overdrachtdsbelasintg koper 1 op transportdatum:</t>
  </si>
  <si>
    <t>gemiddelde overdrachtbelasting indien kopers kopen voor zelfbewoning en koopsom lager dan 440.000 euro</t>
  </si>
  <si>
    <t>aantal kopers:</t>
  </si>
  <si>
    <t>geboortedatum koper 1 &lt;dd-mm-yyyy&gt;:</t>
  </si>
  <si>
    <t>ja</t>
  </si>
  <si>
    <t>koop voor zelfbewoning (wordt dit uw nieuwe woonadres)?</t>
  </si>
  <si>
    <t>maximaal hypotheekbedrag op basis van inkomen:</t>
  </si>
  <si>
    <t>* overdrachtsbelasting:</t>
  </si>
  <si>
    <t>* notaris hypotheekakte en transportakte (geschat)</t>
  </si>
  <si>
    <t>* taxatierapport t.b.v. verkrijgen hypotheek (geschat)</t>
  </si>
  <si>
    <t>* bouwkundige keuring (geschat)</t>
  </si>
  <si>
    <t>* hypotheekadvies (geschat)</t>
  </si>
  <si>
    <t>* aankoopmakelaar (Meesters Makelaars):</t>
  </si>
  <si>
    <t>* grootste verschil tussen koopsom en ('maximaal hypotheekbedrag op basis van inkomen' ÓF 'taxatiewaarde')</t>
  </si>
  <si>
    <t>Totaal eigen spaargeld benodigd voor aankoop woning:</t>
  </si>
  <si>
    <t>Koopt u alleen of met zijn tweeën?</t>
  </si>
  <si>
    <t>Als u er zelf gaat wonen kiest u 'ja', anders 'nee'.</t>
  </si>
  <si>
    <t>Welk bedrag biedt u om de woning te bemachtigen?</t>
  </si>
  <si>
    <t>Een taxateur zal de waarde van de woning moeten bepalen. Die kan lager uitvallen dan wat u voor de woning wilt betalen. Het verschil zal u zelf moeten bijleggen uit spaargeld.</t>
  </si>
  <si>
    <t>Vul geboortedatum in van eventuele medekoper.</t>
  </si>
  <si>
    <t>Toelichting op de vragen:</t>
  </si>
  <si>
    <t>Houdt er rekening mee, dat u zo'n 6 tot 8 weken moet wachten voordat alle documenten in orde zijn; stem de gewenste overdrachtsdatum daar op af.</t>
  </si>
  <si>
    <t>Vul geboortedatum in van de koper.</t>
  </si>
  <si>
    <t>Geschatte kosten te betalen uit eigen spaargeld:</t>
  </si>
  <si>
    <t>Op basis van uw inkomen kunt u een bepaald bedrag lenen. Indien u over voldoende spaargeld beschikt, dan kunt u een duurdere woning kopen door het verschil bij te betalen. Laat u informeren door een hypotheekadviseur.</t>
  </si>
  <si>
    <t>Meesters Makelaars</t>
  </si>
  <si>
    <t>Grote Marktstraat 43  office unit 3.04</t>
  </si>
  <si>
    <t>2511 BH  Den Haag</t>
  </si>
  <si>
    <t>e-mail: info@meestersmakelaars.nl</t>
  </si>
  <si>
    <t>mobiele telefoon: 06 28024077</t>
  </si>
  <si>
    <t>www.meestersmakelaars.nl</t>
  </si>
  <si>
    <r>
      <t xml:space="preserve">Dit spreadsheet geeft een schatting van de kosten voor het kopen van een woning, die niet worden betaald vanuit een hypothecaire lening. U moet die zelf betalen uit spaargeld. De berekening is gebaseerd op gangbare prijzen en geeft een aardige inschatting van de werkelijkheid. U kunt echter géén rechten ontlenen aan dit spreadsheet. 
Als u een woning wilt kopen, dan is het zeker aan te bevelen om u te laten adviseren door een aankoopmakelaar. Goede aankoopmakelaars kennen de lokale markt en weten dus wat een woning waard is. Zij kunnen u ook beschermen tegen miskopen door bouwkundige gebreken, bodemverontreiniging, bestemmingsplanwijzigingen, etc. Verder is een goede aankoopmakelaar uw partner en vaste aanspreekpunt in uw zoektocht naar de ideale woning.
</t>
    </r>
    <r>
      <rPr>
        <b/>
        <sz val="14"/>
        <color theme="1"/>
        <rFont val="Calibri"/>
        <family val="2"/>
        <scheme val="minor"/>
      </rPr>
      <t>Meesters Makelaars heeft meer dan 15 jaar ervaring en wordt als zeer goed beoordeeld op Google Reviews en FUNDA. U kunt een vrijblijvend kennismakingsgesprek aanvragen door het sturen van een e-mail naar info@meestersmakelaars.nl.</t>
    </r>
  </si>
  <si>
    <r>
      <t xml:space="preserve">* kosten bankgarantie </t>
    </r>
    <r>
      <rPr>
        <sz val="9"/>
        <color theme="1"/>
        <rFont val="Calibri"/>
        <family val="2"/>
        <scheme val="minor"/>
      </rPr>
      <t>(niet nodig indien u 10% van de koopsom uit eigen middelen als aanbetaling op de rekening van de notaris overmaakt).</t>
    </r>
  </si>
  <si>
    <t>kosten Nationale hypotheekgarantie ca. 1300 in een bekend geval, maar hoe zit dat bij anderen?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</si>
</sst>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dd/mm/yyyy;@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4" xfId="0" applyNumberFormat="1" applyBorder="1"/>
    <xf numFmtId="0" fontId="2" fillId="0" borderId="7" xfId="0" applyFont="1" applyBorder="1"/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9" fontId="0" fillId="0" borderId="0" xfId="2" applyFont="1"/>
    <xf numFmtId="10" fontId="0" fillId="0" borderId="0" xfId="2" applyNumberFormat="1" applyFont="1"/>
    <xf numFmtId="0" fontId="2" fillId="0" borderId="3" xfId="0" applyFont="1" applyBorder="1"/>
    <xf numFmtId="9" fontId="2" fillId="0" borderId="0" xfId="0" applyNumberFormat="1" applyFont="1"/>
    <xf numFmtId="165" fontId="0" fillId="0" borderId="0" xfId="2" applyNumberFormat="1" applyFont="1"/>
    <xf numFmtId="0" fontId="0" fillId="0" borderId="8" xfId="0" applyBorder="1"/>
    <xf numFmtId="0" fontId="0" fillId="0" borderId="7" xfId="0" applyBorder="1"/>
    <xf numFmtId="10" fontId="0" fillId="0" borderId="0" xfId="2" applyNumberFormat="1" applyFont="1" applyBorder="1" applyAlignment="1">
      <alignment horizontal="left"/>
    </xf>
    <xf numFmtId="0" fontId="0" fillId="0" borderId="3" xfId="0" applyBorder="1" applyAlignment="1">
      <alignment wrapText="1"/>
    </xf>
    <xf numFmtId="44" fontId="3" fillId="4" borderId="0" xfId="0" applyNumberFormat="1" applyFont="1" applyFill="1"/>
    <xf numFmtId="0" fontId="2" fillId="0" borderId="12" xfId="0" applyFont="1" applyBorder="1"/>
    <xf numFmtId="0" fontId="0" fillId="0" borderId="13" xfId="0" applyBorder="1"/>
    <xf numFmtId="44" fontId="0" fillId="0" borderId="0" xfId="0" applyNumberFormat="1"/>
    <xf numFmtId="44" fontId="0" fillId="0" borderId="0" xfId="1" applyFont="1" applyFill="1" applyBorder="1"/>
    <xf numFmtId="0" fontId="6" fillId="0" borderId="15" xfId="0" applyFont="1" applyBorder="1"/>
    <xf numFmtId="0" fontId="6" fillId="0" borderId="13" xfId="0" applyFont="1" applyBorder="1"/>
    <xf numFmtId="0" fontId="0" fillId="0" borderId="14" xfId="0" applyBorder="1"/>
    <xf numFmtId="44" fontId="3" fillId="4" borderId="3" xfId="0" applyNumberFormat="1" applyFont="1" applyFill="1" applyBorder="1"/>
    <xf numFmtId="0" fontId="6" fillId="0" borderId="15" xfId="0" applyFont="1" applyBorder="1" applyAlignment="1">
      <alignment wrapText="1"/>
    </xf>
    <xf numFmtId="0" fontId="0" fillId="5" borderId="16" xfId="0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0" fillId="5" borderId="17" xfId="0" quotePrefix="1" applyFill="1" applyBorder="1" applyAlignment="1" applyProtection="1">
      <alignment horizontal="center"/>
      <protection locked="0"/>
    </xf>
    <xf numFmtId="0" fontId="0" fillId="5" borderId="17" xfId="0" applyFill="1" applyBorder="1" applyProtection="1">
      <protection locked="0"/>
    </xf>
    <xf numFmtId="44" fontId="0" fillId="5" borderId="17" xfId="1" applyFont="1" applyFill="1" applyBorder="1" applyProtection="1">
      <protection locked="0"/>
    </xf>
    <xf numFmtId="14" fontId="0" fillId="5" borderId="17" xfId="0" applyNumberFormat="1" applyFill="1" applyBorder="1" applyProtection="1">
      <protection locked="0"/>
    </xf>
    <xf numFmtId="44" fontId="0" fillId="5" borderId="18" xfId="1" applyFont="1" applyFill="1" applyBorder="1" applyProtection="1"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3" applyAlignment="1">
      <alignment horizontal="right" vertical="top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1971624</xdr:colOff>
      <xdr:row>0</xdr:row>
      <xdr:rowOff>143951</xdr:rowOff>
    </xdr:from>
    <xdr:to>
      <xdr:col>4</xdr:col>
      <xdr:colOff>141903</xdr:colOff>
      <xdr:row>5</xdr:row>
      <xdr:rowOff>33856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F4ACD91-E22C-88FE-A8C7-ABEC12A2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520" y="143951"/>
          <a:ext cx="3315110" cy="786075"/>
        </a:xfrm>
        <a:prstGeom prst="rect">
          <a:avLst/>
        </a:prstGeom>
      </xdr:spPr>
    </xdr:pic>
    <xdr:clientData/>
  </xdr:twoCellAnchor>
  <xdr:twoCellAnchor editAs="oneCell">
    <xdr:from>
      <xdr:col>6</xdr:col>
      <xdr:colOff>187324</xdr:colOff>
      <xdr:row>0</xdr:row>
      <xdr:rowOff>0</xdr:rowOff>
    </xdr:from>
    <xdr:to>
      <xdr:col>7</xdr:col>
      <xdr:colOff>2538490</xdr:colOff>
      <xdr:row>8</xdr:row>
      <xdr:rowOff>77447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B4AE861-1F22-E50B-F7F3-AA601CEE1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430" y="0"/>
          <a:ext cx="2547558" cy="1908801"/>
        </a:xfrm>
        <a:prstGeom prst="rect">
          <a:avLst/>
        </a:prstGeom>
      </xdr:spPr>
    </xdr:pic>
    <xdr:clientData/>
  </xdr:twoCellAnchor>
  <xdr:twoCellAnchor>
    <xdr:from>
      <xdr:col>3</xdr:col>
      <xdr:colOff>366229</xdr:colOff>
      <xdr:row>9</xdr:row>
      <xdr:rowOff>51210</xdr:rowOff>
    </xdr:from>
    <xdr:to>
      <xdr:col>3</xdr:col>
      <xdr:colOff>929535</xdr:colOff>
      <xdr:row>10</xdr:row>
      <xdr:rowOff>158751</xdr:rowOff>
    </xdr:to>
    <xdr:sp macro="" textlink="">
      <xdr:nvSpPr>
        <xdr:cNvPr id="6" name="Pijl: omlaag 5">
          <a:extLst>
            <a:ext uri="{FF2B5EF4-FFF2-40B4-BE49-F238E27FC236}">
              <a16:creationId xmlns:a16="http://schemas.microsoft.com/office/drawing/2014/main" id="{1E4FFB9A-DF8F-627B-2FD7-9082305FBD62}"/>
            </a:ext>
          </a:extLst>
        </xdr:cNvPr>
        <xdr:cNvSpPr/>
      </xdr:nvSpPr>
      <xdr:spPr>
        <a:xfrm>
          <a:off x="4677028" y="2069136"/>
          <a:ext cx="563306" cy="28920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estersmakelaars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798F-6767-436C-9DFC-E40CCF3E6D23}">
  <sheetPr>
    <pageSetUpPr fitToPage="1"/>
  </sheetPr>
  <dimension ref="B3:H36"/>
  <sheetViews>
    <sheetView showGridLines="0" showRowColHeaders="0" tabSelected="1" topLeftCell="A3" zoomScale="97" zoomScaleNormal="97" workbookViewId="0">
      <selection activeCell="K13" sqref="K13"/>
    </sheetView>
  </sheetViews>
  <sheetFormatPr defaultRowHeight="14.25" x14ac:dyDescent="0.45"/>
  <cols>
    <col min="1" max="1" width="4.06640625" customWidth="1"/>
    <col min="2" max="2" width="49.6640625" customWidth="1"/>
    <col min="3" max="3" width="6.59765625" bestFit="1" customWidth="1"/>
    <col min="4" max="4" width="15.796875" customWidth="1"/>
    <col min="5" max="5" width="4.796875" customWidth="1"/>
    <col min="6" max="6" width="4.19921875" customWidth="1"/>
    <col min="7" max="7" width="2.73046875" customWidth="1"/>
    <col min="8" max="8" width="97.19921875" customWidth="1"/>
  </cols>
  <sheetData>
    <row r="3" spans="2:8" x14ac:dyDescent="0.45">
      <c r="H3" s="39" t="s">
        <v>36</v>
      </c>
    </row>
    <row r="4" spans="2:8" x14ac:dyDescent="0.45">
      <c r="H4" s="40" t="s">
        <v>37</v>
      </c>
    </row>
    <row r="5" spans="2:8" x14ac:dyDescent="0.45">
      <c r="H5" s="38" t="s">
        <v>38</v>
      </c>
    </row>
    <row r="6" spans="2:8" x14ac:dyDescent="0.45">
      <c r="H6" s="38" t="s">
        <v>39</v>
      </c>
    </row>
    <row r="7" spans="2:8" ht="14.65" thickBot="1" x14ac:dyDescent="0.5">
      <c r="H7" s="38" t="s">
        <v>40</v>
      </c>
    </row>
    <row r="8" spans="2:8" ht="43.9" customHeight="1" thickBot="1" x14ac:dyDescent="0.7">
      <c r="B8" s="42" t="s">
        <v>5</v>
      </c>
      <c r="C8" s="43"/>
      <c r="D8" s="43"/>
      <c r="E8" s="44"/>
      <c r="H8" s="41" t="s">
        <v>41</v>
      </c>
    </row>
    <row r="9" spans="2:8" ht="14.65" thickBot="1" x14ac:dyDescent="0.5"/>
    <row r="10" spans="2:8" x14ac:dyDescent="0.45">
      <c r="B10" s="2" t="s">
        <v>0</v>
      </c>
      <c r="C10" s="9"/>
      <c r="D10" s="9"/>
      <c r="E10" s="3"/>
      <c r="H10" s="22" t="s">
        <v>31</v>
      </c>
    </row>
    <row r="11" spans="2:8" ht="14.65" thickBot="1" x14ac:dyDescent="0.5">
      <c r="B11" s="14"/>
      <c r="C11" s="1"/>
      <c r="D11" s="1"/>
      <c r="E11" s="5"/>
      <c r="H11" s="23"/>
    </row>
    <row r="12" spans="2:8" ht="14.65" thickTop="1" x14ac:dyDescent="0.45">
      <c r="B12" s="4" t="s">
        <v>13</v>
      </c>
      <c r="D12" s="31">
        <v>1</v>
      </c>
      <c r="E12" s="5"/>
      <c r="H12" s="26" t="s">
        <v>26</v>
      </c>
    </row>
    <row r="13" spans="2:8" x14ac:dyDescent="0.45">
      <c r="B13" s="4" t="s">
        <v>14</v>
      </c>
      <c r="D13" s="32">
        <v>29562</v>
      </c>
      <c r="E13" s="8"/>
      <c r="H13" s="26" t="s">
        <v>33</v>
      </c>
    </row>
    <row r="14" spans="2:8" x14ac:dyDescent="0.45">
      <c r="B14" s="4" t="str">
        <f>IF(D12=2,"geboortedatum koper 2 &lt;dd-mm-yyyy&gt;:", "-")</f>
        <v>-</v>
      </c>
      <c r="D14" s="32"/>
      <c r="E14" s="8"/>
      <c r="H14" s="26" t="s">
        <v>30</v>
      </c>
    </row>
    <row r="15" spans="2:8" x14ac:dyDescent="0.45">
      <c r="B15" s="4" t="s">
        <v>16</v>
      </c>
      <c r="D15" s="33" t="s">
        <v>15</v>
      </c>
      <c r="E15" s="5"/>
      <c r="H15" s="26" t="s">
        <v>27</v>
      </c>
    </row>
    <row r="16" spans="2:8" x14ac:dyDescent="0.45">
      <c r="B16" s="4"/>
      <c r="D16" s="34"/>
      <c r="E16" s="5"/>
      <c r="H16" s="27"/>
    </row>
    <row r="17" spans="2:8" x14ac:dyDescent="0.45">
      <c r="B17" s="4" t="s">
        <v>2</v>
      </c>
      <c r="D17" s="35">
        <v>195000</v>
      </c>
      <c r="E17" s="5"/>
      <c r="H17" s="26" t="s">
        <v>28</v>
      </c>
    </row>
    <row r="18" spans="2:8" ht="28.5" x14ac:dyDescent="0.45">
      <c r="B18" s="4" t="s">
        <v>3</v>
      </c>
      <c r="D18" s="36">
        <v>44982</v>
      </c>
      <c r="E18" s="5"/>
      <c r="H18" s="30" t="s">
        <v>32</v>
      </c>
    </row>
    <row r="19" spans="2:8" ht="28.5" x14ac:dyDescent="0.45">
      <c r="B19" s="4" t="s">
        <v>1</v>
      </c>
      <c r="D19" s="35">
        <v>195000</v>
      </c>
      <c r="E19" s="5"/>
      <c r="H19" s="30" t="s">
        <v>29</v>
      </c>
    </row>
    <row r="20" spans="2:8" ht="28.9" thickBot="1" x14ac:dyDescent="0.5">
      <c r="B20" s="4" t="s">
        <v>17</v>
      </c>
      <c r="D20" s="37">
        <v>177000</v>
      </c>
      <c r="E20" s="5"/>
      <c r="H20" s="30" t="s">
        <v>35</v>
      </c>
    </row>
    <row r="21" spans="2:8" ht="15" thickTop="1" thickBot="1" x14ac:dyDescent="0.5">
      <c r="B21" s="6"/>
      <c r="C21" s="17"/>
      <c r="D21" s="17"/>
      <c r="E21" s="7"/>
      <c r="H21" s="28"/>
    </row>
    <row r="24" spans="2:8" ht="14.65" thickBot="1" x14ac:dyDescent="0.5"/>
    <row r="25" spans="2:8" x14ac:dyDescent="0.45">
      <c r="B25" s="2" t="s">
        <v>34</v>
      </c>
      <c r="C25" s="18"/>
      <c r="D25" s="18"/>
      <c r="E25" s="3"/>
      <c r="H25" s="45" t="s">
        <v>42</v>
      </c>
    </row>
    <row r="26" spans="2:8" x14ac:dyDescent="0.45">
      <c r="B26" s="4" t="s">
        <v>18</v>
      </c>
      <c r="C26" s="19">
        <f>+Blad2!C12</f>
        <v>0.02</v>
      </c>
      <c r="D26" s="24">
        <f>+Blad2!C12*berekening!D17</f>
        <v>3900</v>
      </c>
      <c r="E26" s="5"/>
      <c r="H26" s="46"/>
    </row>
    <row r="27" spans="2:8" x14ac:dyDescent="0.45">
      <c r="B27" s="4" t="s">
        <v>19</v>
      </c>
      <c r="D27" s="25">
        <v>1400</v>
      </c>
      <c r="E27" s="5"/>
      <c r="H27" s="46"/>
    </row>
    <row r="28" spans="2:8" x14ac:dyDescent="0.45">
      <c r="B28" s="4" t="s">
        <v>20</v>
      </c>
      <c r="D28" s="25">
        <v>750</v>
      </c>
      <c r="E28" s="5"/>
      <c r="H28" s="46"/>
    </row>
    <row r="29" spans="2:8" x14ac:dyDescent="0.45">
      <c r="B29" s="4" t="s">
        <v>21</v>
      </c>
      <c r="D29" s="25">
        <v>500</v>
      </c>
      <c r="E29" s="5"/>
      <c r="H29" s="46"/>
    </row>
    <row r="30" spans="2:8" x14ac:dyDescent="0.45">
      <c r="B30" s="4" t="s">
        <v>22</v>
      </c>
      <c r="D30" s="25">
        <v>3000</v>
      </c>
      <c r="E30" s="5"/>
      <c r="H30" s="46"/>
    </row>
    <row r="31" spans="2:8" ht="26.65" customHeight="1" x14ac:dyDescent="0.45">
      <c r="B31" s="20" t="s">
        <v>43</v>
      </c>
      <c r="D31" s="25">
        <v>275</v>
      </c>
      <c r="E31" s="5"/>
      <c r="H31" s="46"/>
    </row>
    <row r="32" spans="2:8" x14ac:dyDescent="0.45">
      <c r="B32" s="4" t="s">
        <v>23</v>
      </c>
      <c r="D32" s="25">
        <v>3000</v>
      </c>
      <c r="E32" s="5"/>
      <c r="H32" s="46"/>
    </row>
    <row r="33" spans="2:8" ht="28.5" x14ac:dyDescent="0.45">
      <c r="B33" s="20" t="s">
        <v>24</v>
      </c>
      <c r="D33" s="24">
        <f>IF(AND(D17&lt;D19,D17&lt;D20),0,IF(D20&lt;D19,D17-D20,D17-D19))</f>
        <v>18000</v>
      </c>
      <c r="E33" s="5"/>
      <c r="H33" s="46"/>
    </row>
    <row r="34" spans="2:8" x14ac:dyDescent="0.45">
      <c r="B34" s="4"/>
      <c r="E34" s="5"/>
      <c r="H34" s="46"/>
    </row>
    <row r="35" spans="2:8" ht="16.5" x14ac:dyDescent="0.75">
      <c r="B35" s="29" t="s">
        <v>25</v>
      </c>
      <c r="C35" s="21"/>
      <c r="D35" s="21">
        <f>SUM(D26:D34)</f>
        <v>30825</v>
      </c>
      <c r="E35" s="5"/>
      <c r="H35" s="46"/>
    </row>
    <row r="36" spans="2:8" ht="14.65" thickBot="1" x14ac:dyDescent="0.5">
      <c r="B36" s="6"/>
      <c r="C36" s="17"/>
      <c r="D36" s="17"/>
      <c r="E36" s="7"/>
      <c r="H36" s="47"/>
    </row>
  </sheetData>
  <sheetProtection sheet="1" objects="1" scenarios="1"/>
  <mergeCells count="2">
    <mergeCell ref="B8:E8"/>
    <mergeCell ref="H25:H36"/>
  </mergeCells>
  <dataValidations count="2">
    <dataValidation type="list" allowBlank="1" showInputMessage="1" showErrorMessage="1" sqref="D15" xr:uid="{4E476DE3-8C5C-45EF-9920-D883787042F9}">
      <formula1>"ja,nee"</formula1>
    </dataValidation>
    <dataValidation type="list" allowBlank="1" showInputMessage="1" showErrorMessage="1" sqref="D12" xr:uid="{F2F998AD-31BC-4808-8B22-AC08499B682C}">
      <formula1>"1,2"</formula1>
    </dataValidation>
  </dataValidations>
  <hyperlinks>
    <hyperlink ref="H8" r:id="rId1" xr:uid="{C0F63836-A883-42D5-9BA5-CEA8E905ED33}"/>
  </hyperlinks>
  <pageMargins left="0.7" right="0.7" top="0.75" bottom="0.75" header="0.3" footer="0.3"/>
  <pageSetup paperSize="9"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A1ED-71FA-4574-9A5A-4BE57C077895}">
  <dimension ref="A5:D22"/>
  <sheetViews>
    <sheetView workbookViewId="0">
      <selection activeCell="A22" sqref="A22"/>
    </sheetView>
  </sheetViews>
  <sheetFormatPr defaultRowHeight="14.25" x14ac:dyDescent="0.45"/>
  <cols>
    <col min="1" max="1" width="91.19921875" bestFit="1" customWidth="1"/>
    <col min="2" max="2" width="17.9296875" bestFit="1" customWidth="1"/>
    <col min="3" max="4" width="12.3984375" bestFit="1" customWidth="1"/>
  </cols>
  <sheetData>
    <row r="5" spans="1:4" x14ac:dyDescent="0.45">
      <c r="A5" s="1" t="s">
        <v>4</v>
      </c>
      <c r="B5" s="1"/>
    </row>
    <row r="6" spans="1:4" x14ac:dyDescent="0.45">
      <c r="A6" s="1"/>
      <c r="B6" s="1"/>
    </row>
    <row r="7" spans="1:4" x14ac:dyDescent="0.45">
      <c r="A7" s="1"/>
      <c r="B7" s="1"/>
      <c r="C7" t="s">
        <v>8</v>
      </c>
    </row>
    <row r="8" spans="1:4" x14ac:dyDescent="0.45">
      <c r="A8" s="1" t="s">
        <v>11</v>
      </c>
      <c r="B8">
        <f>DATEDIF(berekening!D13,berekening!D18,"y")</f>
        <v>42</v>
      </c>
      <c r="C8" s="12">
        <f>IF(AND(B8&lt;35,berekening!D16&lt;440000),0%,2%)</f>
        <v>0.02</v>
      </c>
    </row>
    <row r="9" spans="1:4" x14ac:dyDescent="0.45">
      <c r="A9" s="1" t="s">
        <v>10</v>
      </c>
      <c r="B9" t="str">
        <f>IF(berekening!D12=1,"geen tweede koper",DATEDIF(berekening!D14,berekening!D18,"y"))</f>
        <v>geen tweede koper</v>
      </c>
      <c r="C9" s="12">
        <f>IF(AND(B9&lt;35,berekening!D17&lt;440000),0%,2%)</f>
        <v>0.02</v>
      </c>
    </row>
    <row r="10" spans="1:4" x14ac:dyDescent="0.45">
      <c r="A10" s="1" t="s">
        <v>12</v>
      </c>
      <c r="B10" s="1"/>
      <c r="C10" s="15">
        <f>IF((berekening!D12=1),Blad2!C8,AVERAGE(C8:C9))</f>
        <v>0.02</v>
      </c>
    </row>
    <row r="11" spans="1:4" x14ac:dyDescent="0.45">
      <c r="A11" s="1"/>
      <c r="B11" s="1"/>
    </row>
    <row r="12" spans="1:4" x14ac:dyDescent="0.45">
      <c r="A12" t="s">
        <v>9</v>
      </c>
      <c r="C12" s="16">
        <f>IF((berekening!D15="nee"),0.104,Blad2!C10)</f>
        <v>0.02</v>
      </c>
      <c r="D12" s="12"/>
    </row>
    <row r="13" spans="1:4" x14ac:dyDescent="0.45">
      <c r="A13" s="1"/>
      <c r="B13" s="1"/>
      <c r="D13" s="11"/>
    </row>
    <row r="14" spans="1:4" x14ac:dyDescent="0.45">
      <c r="A14" t="s">
        <v>6</v>
      </c>
      <c r="D14" s="10"/>
    </row>
    <row r="15" spans="1:4" x14ac:dyDescent="0.45">
      <c r="A15" t="s">
        <v>7</v>
      </c>
      <c r="B15" s="13">
        <f>IF(D14=TRUE,0.02,0)</f>
        <v>0</v>
      </c>
    </row>
    <row r="16" spans="1:4" x14ac:dyDescent="0.45">
      <c r="A16" t="s">
        <v>7</v>
      </c>
      <c r="B16" s="13">
        <f>IF(D15=TRUE,0.02,0)</f>
        <v>0</v>
      </c>
    </row>
    <row r="22" spans="1:1" x14ac:dyDescent="0.45">
      <c r="A22" t="s">
        <v>44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Meesters</dc:creator>
  <cp:lastModifiedBy>Ramon Meesters</cp:lastModifiedBy>
  <cp:lastPrinted>2023-01-28T12:39:52Z</cp:lastPrinted>
  <dcterms:created xsi:type="dcterms:W3CDTF">2023-01-13T15:53:58Z</dcterms:created>
  <dcterms:modified xsi:type="dcterms:W3CDTF">2023-02-24T18:02:23Z</dcterms:modified>
</cp:coreProperties>
</file>